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5580" windowHeight="49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<sst xmlns="http://schemas.openxmlformats.org/spreadsheetml/2006/main" count="61" uniqueCount="60">
  <si>
    <t>Ф.И.О.</t>
  </si>
  <si>
    <t>Контрольная работа</t>
  </si>
  <si>
    <t>сентябрь</t>
  </si>
  <si>
    <t>Контрольные</t>
  </si>
  <si>
    <t>1 (max=10)</t>
  </si>
  <si>
    <t xml:space="preserve">номер темы </t>
  </si>
  <si>
    <t>октябрь</t>
  </si>
  <si>
    <t>ноябрь</t>
  </si>
  <si>
    <t>декабрь</t>
  </si>
  <si>
    <t>max балл=</t>
  </si>
  <si>
    <t>"5"=</t>
  </si>
  <si>
    <t>"4"=</t>
  </si>
  <si>
    <t>"3"=</t>
  </si>
  <si>
    <t>Доклады</t>
  </si>
  <si>
    <t>оценка (max=10)</t>
  </si>
  <si>
    <t>Итого (max=10)</t>
  </si>
  <si>
    <t>Ведение конспекта лекций (max=10)</t>
  </si>
  <si>
    <t>Оценка (85%-100%=5; 70%-85%=4; 60%-70%=3)</t>
  </si>
  <si>
    <t>Индивид.</t>
  </si>
  <si>
    <t>http://statfin.narod.ru/xls/404_2006.xls</t>
  </si>
  <si>
    <t>Авакян Давид</t>
  </si>
  <si>
    <t xml:space="preserve">Агарков Дмитрий </t>
  </si>
  <si>
    <t>Бадмажапова Эржена</t>
  </si>
  <si>
    <t>Безлихотнова Анастасия</t>
  </si>
  <si>
    <t>Волнухина Наталия</t>
  </si>
  <si>
    <t xml:space="preserve">Гладкий Илья </t>
  </si>
  <si>
    <t>Голышева Людмила</t>
  </si>
  <si>
    <t xml:space="preserve">Димиева Диляра </t>
  </si>
  <si>
    <t>Журавлёва Евгения</t>
  </si>
  <si>
    <t xml:space="preserve">Зубрилин Вадим </t>
  </si>
  <si>
    <t>Ибрагимова Гульнара</t>
  </si>
  <si>
    <t>Ивлева Людмила</t>
  </si>
  <si>
    <t>Кондаков Алексей</t>
  </si>
  <si>
    <t>Косарева Екатерина</t>
  </si>
  <si>
    <t>Кошкина Евгения</t>
  </si>
  <si>
    <t xml:space="preserve">Левочкин Максим </t>
  </si>
  <si>
    <t>Литвинов Евгений</t>
  </si>
  <si>
    <t xml:space="preserve">Мартынец Денис </t>
  </si>
  <si>
    <t xml:space="preserve">Мишина Анна </t>
  </si>
  <si>
    <t>Монюшко Павел</t>
  </si>
  <si>
    <t>Мостынец Виталий</t>
  </si>
  <si>
    <t>Мчедлишвили Лиана</t>
  </si>
  <si>
    <t>Нечаев Егор</t>
  </si>
  <si>
    <t>Овчинникова Елена</t>
  </si>
  <si>
    <t xml:space="preserve">Рязанцев Иван </t>
  </si>
  <si>
    <t>Савченко Екатерина</t>
  </si>
  <si>
    <t>Спичак Светлана</t>
  </si>
  <si>
    <t>Степанян Арарат</t>
  </si>
  <si>
    <t>Терещенко Татьяна</t>
  </si>
  <si>
    <t>Тернов Виталий</t>
  </si>
  <si>
    <t>Фоломкин Андрей</t>
  </si>
  <si>
    <t>Хадеева Нелли</t>
  </si>
  <si>
    <t>Чермошенцев Андрей</t>
  </si>
  <si>
    <t>Коростелова (Лепешова) Анастасия</t>
  </si>
  <si>
    <r>
      <t>Д</t>
    </r>
    <r>
      <rPr>
        <b/>
        <i/>
        <sz val="9"/>
        <rFont val="Times New Roman"/>
        <family val="1"/>
      </rPr>
      <t>а</t>
    </r>
    <r>
      <rPr>
        <sz val="9"/>
        <rFont val="Times New Roman"/>
        <family val="1"/>
      </rPr>
      <t xml:space="preserve">ндылева Ольга </t>
    </r>
  </si>
  <si>
    <t>0,25</t>
  </si>
  <si>
    <r>
      <t>Выступления</t>
    </r>
    <r>
      <rPr>
        <sz val="8"/>
        <rFont val="Arial Cyr"/>
        <family val="0"/>
      </rPr>
      <t xml:space="preserve"> на семинаре = 2</t>
    </r>
  </si>
  <si>
    <r>
      <t>Итого</t>
    </r>
    <r>
      <rPr>
        <sz val="8"/>
        <rFont val="Arial Cyr"/>
        <family val="0"/>
      </rPr>
      <t xml:space="preserve"> посещение занятий </t>
    </r>
    <r>
      <rPr>
        <b/>
        <sz val="8"/>
        <rFont val="Arial Cyr"/>
        <family val="0"/>
      </rPr>
      <t>(max=10*2=20)</t>
    </r>
  </si>
  <si>
    <t>итоговые баллы за семестр (max=42)</t>
  </si>
  <si>
    <r>
      <t>Группа 404</t>
    </r>
    <r>
      <rPr>
        <sz val="9"/>
        <rFont val="Arial Cyr"/>
        <family val="0"/>
      </rPr>
      <t xml:space="preserve"> (2006/2007 учебный год) </t>
    </r>
    <r>
      <rPr>
        <b/>
        <sz val="9"/>
        <rFont val="Arial Cyr"/>
        <family val="0"/>
      </rPr>
      <t>Четверг</t>
    </r>
    <r>
      <rPr>
        <sz val="9"/>
        <rFont val="Arial Cyr"/>
        <family val="0"/>
      </rPr>
      <t xml:space="preserve"> 9.00-11.50 аудитория 517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</si>
</sst>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.000"/>
  </numFmts>
  <fonts count="12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b/>
      <sz val="9"/>
      <name val="Arial Cyr"/>
      <family val="0"/>
    </font>
    <font>
      <sz val="9"/>
      <color indexed="10"/>
      <name val="Arial Cyr"/>
      <family val="0"/>
    </font>
    <font>
      <sz val="9"/>
      <name val="Times New Roman"/>
      <family val="1"/>
    </font>
    <font>
      <u val="single"/>
      <sz val="9"/>
      <color indexed="12"/>
      <name val="Arial Cyr"/>
      <family val="0"/>
    </font>
    <font>
      <sz val="8"/>
      <name val="Arial"/>
      <family val="2"/>
    </font>
    <font>
      <sz val="8"/>
      <color indexed="10"/>
      <name val="Arial Cyr"/>
      <family val="0"/>
    </font>
    <font>
      <b/>
      <i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textRotation="255"/>
    </xf>
    <xf numFmtId="0" fontId="7" fillId="0" borderId="1" xfId="0" applyFont="1" applyBorder="1" applyAlignment="1">
      <alignment vertical="top" wrapText="1"/>
    </xf>
    <xf numFmtId="1" fontId="3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/>
    </xf>
    <xf numFmtId="0" fontId="7" fillId="0" borderId="1" xfId="0" applyFont="1" applyBorder="1" applyAlignment="1">
      <alignment wrapText="1"/>
    </xf>
    <xf numFmtId="0" fontId="8" fillId="0" borderId="0" xfId="15" applyFont="1" applyAlignment="1">
      <alignment/>
    </xf>
    <xf numFmtId="0" fontId="7" fillId="2" borderId="1" xfId="0" applyFont="1" applyFill="1" applyBorder="1" applyAlignment="1">
      <alignment wrapText="1"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/>
    </xf>
    <xf numFmtId="0" fontId="7" fillId="2" borderId="1" xfId="0" applyFont="1" applyFill="1" applyBorder="1" applyAlignment="1">
      <alignment vertical="top" wrapText="1"/>
    </xf>
    <xf numFmtId="1" fontId="3" fillId="2" borderId="1" xfId="0" applyNumberFormat="1" applyFont="1" applyFill="1" applyBorder="1" applyAlignment="1">
      <alignment/>
    </xf>
    <xf numFmtId="49" fontId="3" fillId="2" borderId="1" xfId="0" applyNumberFormat="1" applyFont="1" applyFill="1" applyBorder="1" applyAlignment="1">
      <alignment horizontal="right"/>
    </xf>
    <xf numFmtId="164" fontId="6" fillId="2" borderId="1" xfId="0" applyNumberFormat="1" applyFont="1" applyFill="1" applyBorder="1" applyAlignment="1">
      <alignment horizontal="right"/>
    </xf>
    <xf numFmtId="2" fontId="6" fillId="2" borderId="1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164" fontId="3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2" fontId="3" fillId="2" borderId="1" xfId="0" applyNumberFormat="1" applyFont="1" applyFill="1" applyBorder="1" applyAlignment="1">
      <alignment/>
    </xf>
    <xf numFmtId="2" fontId="3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tatfin.narod.ru/xls/404_2006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4"/>
  <sheetViews>
    <sheetView tabSelected="1" workbookViewId="0" topLeftCell="A1">
      <pane xSplit="2" ySplit="3" topLeftCell="D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C43" sqref="AC43"/>
    </sheetView>
  </sheetViews>
  <sheetFormatPr defaultColWidth="9.00390625" defaultRowHeight="12.75"/>
  <cols>
    <col min="1" max="1" width="3.625" style="0" customWidth="1"/>
    <col min="2" max="2" width="28.375" style="0" customWidth="1"/>
    <col min="3" max="4" width="2.50390625" style="0" customWidth="1"/>
    <col min="5" max="6" width="2.375" style="0" customWidth="1"/>
    <col min="7" max="9" width="2.50390625" style="0" customWidth="1"/>
    <col min="10" max="18" width="2.375" style="0" customWidth="1"/>
    <col min="19" max="19" width="5.00390625" style="0" customWidth="1"/>
    <col min="20" max="20" width="5.00390625" style="1" customWidth="1"/>
    <col min="21" max="21" width="3.875" style="0" customWidth="1"/>
    <col min="22" max="22" width="5.375" style="0" customWidth="1"/>
    <col min="23" max="23" width="5.00390625" style="1" customWidth="1"/>
    <col min="24" max="24" width="4.00390625" style="0" customWidth="1"/>
    <col min="25" max="25" width="4.375" style="0" customWidth="1"/>
    <col min="26" max="26" width="5.625" style="0" hidden="1" customWidth="1"/>
    <col min="27" max="27" width="4.375" style="0" customWidth="1"/>
    <col min="28" max="28" width="5.375" style="0" customWidth="1"/>
    <col min="29" max="29" width="4.875" style="0" customWidth="1"/>
    <col min="30" max="30" width="5.50390625" style="0" customWidth="1"/>
    <col min="31" max="31" width="3.625" style="0" customWidth="1"/>
    <col min="32" max="32" width="3.00390625" style="0" customWidth="1"/>
    <col min="33" max="33" width="3.50390625" style="0" hidden="1" customWidth="1"/>
  </cols>
  <sheetData>
    <row r="1" spans="1:33" ht="12.75">
      <c r="A1" s="7"/>
      <c r="B1" s="8" t="s">
        <v>59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5" t="s">
        <v>9</v>
      </c>
      <c r="U1" s="8"/>
      <c r="V1" s="8">
        <f>20+2+10+10</f>
        <v>42</v>
      </c>
      <c r="W1" s="5" t="s">
        <v>10</v>
      </c>
      <c r="X1" s="6">
        <f>$V$1*0.85</f>
        <v>35.699999999999996</v>
      </c>
      <c r="Y1" s="7"/>
      <c r="Z1" s="7"/>
      <c r="AA1" s="5" t="s">
        <v>11</v>
      </c>
      <c r="AB1" s="6">
        <f>$V$1*0.7</f>
        <v>29.4</v>
      </c>
      <c r="AC1" s="7"/>
      <c r="AD1" s="5" t="s">
        <v>12</v>
      </c>
      <c r="AE1" s="6">
        <f>$V$1*0.6</f>
        <v>25.2</v>
      </c>
      <c r="AF1" s="7"/>
      <c r="AG1" s="7"/>
    </row>
    <row r="2" spans="1:33" ht="12.75" customHeight="1">
      <c r="A2" s="9"/>
      <c r="B2" s="20"/>
      <c r="C2" s="42" t="s">
        <v>2</v>
      </c>
      <c r="D2" s="42"/>
      <c r="E2" s="42"/>
      <c r="F2" s="42"/>
      <c r="G2" s="42" t="s">
        <v>6</v>
      </c>
      <c r="H2" s="42"/>
      <c r="I2" s="42"/>
      <c r="J2" s="42"/>
      <c r="K2" s="42" t="s">
        <v>7</v>
      </c>
      <c r="L2" s="42"/>
      <c r="M2" s="42"/>
      <c r="N2" s="42"/>
      <c r="O2" s="42"/>
      <c r="P2" s="42" t="s">
        <v>8</v>
      </c>
      <c r="Q2" s="42"/>
      <c r="R2" s="42"/>
      <c r="S2" s="48" t="s">
        <v>57</v>
      </c>
      <c r="T2" s="46" t="s">
        <v>13</v>
      </c>
      <c r="U2" s="47"/>
      <c r="V2" s="47"/>
      <c r="W2" s="21"/>
      <c r="X2" s="43" t="s">
        <v>3</v>
      </c>
      <c r="Y2" s="44"/>
      <c r="Z2" s="44"/>
      <c r="AA2" s="44"/>
      <c r="AB2" s="45"/>
      <c r="AC2" s="49" t="s">
        <v>16</v>
      </c>
      <c r="AD2" s="38" t="s">
        <v>58</v>
      </c>
      <c r="AE2" s="39" t="s">
        <v>17</v>
      </c>
      <c r="AF2" s="40"/>
      <c r="AG2" s="7"/>
    </row>
    <row r="3" spans="1:33" ht="74.25" customHeight="1">
      <c r="A3" s="10"/>
      <c r="B3" s="22" t="s">
        <v>0</v>
      </c>
      <c r="C3" s="23">
        <v>7</v>
      </c>
      <c r="D3" s="24">
        <f>C3+7</f>
        <v>14</v>
      </c>
      <c r="E3" s="24">
        <f>D3+7</f>
        <v>21</v>
      </c>
      <c r="F3" s="24">
        <f>E3+7</f>
        <v>28</v>
      </c>
      <c r="G3" s="24">
        <f>F3+7-30</f>
        <v>5</v>
      </c>
      <c r="H3" s="24">
        <f>G3+7</f>
        <v>12</v>
      </c>
      <c r="I3" s="24">
        <f>H3+7</f>
        <v>19</v>
      </c>
      <c r="J3" s="24">
        <f>I3+7</f>
        <v>26</v>
      </c>
      <c r="K3" s="24">
        <f>J3+7-31</f>
        <v>2</v>
      </c>
      <c r="L3" s="24">
        <f>K3+7</f>
        <v>9</v>
      </c>
      <c r="M3" s="24">
        <f>L3+7</f>
        <v>16</v>
      </c>
      <c r="N3" s="24">
        <f>M3+7</f>
        <v>23</v>
      </c>
      <c r="O3" s="24">
        <f>N3+7</f>
        <v>30</v>
      </c>
      <c r="P3" s="24">
        <f>O3+7-30</f>
        <v>7</v>
      </c>
      <c r="Q3" s="24">
        <f>P3+7</f>
        <v>14</v>
      </c>
      <c r="R3" s="24">
        <f>Q3+7</f>
        <v>21</v>
      </c>
      <c r="S3" s="47"/>
      <c r="T3" s="4" t="s">
        <v>5</v>
      </c>
      <c r="U3" s="2" t="s">
        <v>14</v>
      </c>
      <c r="V3" s="3" t="s">
        <v>15</v>
      </c>
      <c r="W3" s="3" t="s">
        <v>56</v>
      </c>
      <c r="X3" s="2" t="s">
        <v>4</v>
      </c>
      <c r="Y3" s="2"/>
      <c r="Z3" s="2" t="s">
        <v>1</v>
      </c>
      <c r="AA3" s="25"/>
      <c r="AB3" s="3" t="s">
        <v>15</v>
      </c>
      <c r="AC3" s="50"/>
      <c r="AD3" s="38"/>
      <c r="AE3" s="41"/>
      <c r="AF3" s="40"/>
      <c r="AG3" s="11" t="s">
        <v>18</v>
      </c>
    </row>
    <row r="4" spans="1:33" ht="11.25" customHeight="1">
      <c r="A4" s="9">
        <v>1</v>
      </c>
      <c r="B4" s="12" t="s">
        <v>20</v>
      </c>
      <c r="C4" s="9"/>
      <c r="D4" s="13"/>
      <c r="E4" s="9"/>
      <c r="F4" s="9"/>
      <c r="G4" s="9"/>
      <c r="H4" s="9"/>
      <c r="I4" s="9">
        <v>2</v>
      </c>
      <c r="J4" s="9">
        <v>2</v>
      </c>
      <c r="K4" s="9">
        <v>2</v>
      </c>
      <c r="L4" s="9">
        <v>2</v>
      </c>
      <c r="M4" s="9">
        <v>2</v>
      </c>
      <c r="N4" s="9">
        <v>2</v>
      </c>
      <c r="O4" s="9">
        <v>2</v>
      </c>
      <c r="P4" s="9">
        <v>2</v>
      </c>
      <c r="Q4" s="9">
        <v>2</v>
      </c>
      <c r="R4" s="9">
        <f aca="true" t="shared" si="0" ref="R4:R38">IF(X4&gt;0.01,2,0)</f>
        <v>2</v>
      </c>
      <c r="S4" s="9">
        <f aca="true" t="shared" si="1" ref="S4:S42">SUM(C4:R4)</f>
        <v>20</v>
      </c>
      <c r="T4" s="14"/>
      <c r="U4" s="9"/>
      <c r="V4" s="9">
        <f aca="true" t="shared" si="2" ref="V4:V42">SUM(U4:U4)</f>
        <v>0</v>
      </c>
      <c r="W4" s="14"/>
      <c r="X4" s="9">
        <f>2.5+2.2+2.5+2</f>
        <v>9.2</v>
      </c>
      <c r="Y4" s="9"/>
      <c r="Z4" s="9"/>
      <c r="AA4" s="15"/>
      <c r="AB4" s="9">
        <f>SUM(X4:Y4)</f>
        <v>9.2</v>
      </c>
      <c r="AC4" s="9">
        <v>10</v>
      </c>
      <c r="AD4" s="16">
        <f aca="true" t="shared" si="3" ref="AD4:AD42">S4+V4+W4+AB4+AC4</f>
        <v>39.2</v>
      </c>
      <c r="AE4" s="7">
        <f aca="true" t="shared" si="4" ref="AE4:AE21">IF(AD4&gt;=AG4*0.85,5,IF(AD4&gt;=AG4*0.7,4,IF(AD4&gt;=AG4*0.6,3,2)))</f>
        <v>5</v>
      </c>
      <c r="AF4" s="7"/>
      <c r="AG4" s="6">
        <f>$V$1</f>
        <v>42</v>
      </c>
    </row>
    <row r="5" spans="1:33" s="34" customFormat="1" ht="11.25" customHeight="1">
      <c r="A5" s="26">
        <f>A4+1</f>
        <v>2</v>
      </c>
      <c r="B5" s="27" t="s">
        <v>21</v>
      </c>
      <c r="C5" s="26"/>
      <c r="D5" s="28"/>
      <c r="E5" s="26"/>
      <c r="F5" s="26"/>
      <c r="G5" s="26"/>
      <c r="H5" s="26"/>
      <c r="I5" s="26">
        <v>0</v>
      </c>
      <c r="J5" s="26">
        <v>2</v>
      </c>
      <c r="K5" s="26">
        <v>2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6">
        <v>0</v>
      </c>
      <c r="R5" s="26">
        <f t="shared" si="0"/>
        <v>0</v>
      </c>
      <c r="S5" s="26">
        <f t="shared" si="1"/>
        <v>4</v>
      </c>
      <c r="T5" s="29"/>
      <c r="U5" s="26"/>
      <c r="V5" s="26">
        <f t="shared" si="2"/>
        <v>0</v>
      </c>
      <c r="W5" s="29"/>
      <c r="X5" s="26"/>
      <c r="Y5" s="26"/>
      <c r="Z5" s="26"/>
      <c r="AA5" s="30"/>
      <c r="AB5" s="26">
        <f>SUM(X5:Y5)</f>
        <v>0</v>
      </c>
      <c r="AC5" s="26">
        <v>0</v>
      </c>
      <c r="AD5" s="31">
        <f t="shared" si="3"/>
        <v>4</v>
      </c>
      <c r="AE5" s="32">
        <f t="shared" si="4"/>
        <v>2</v>
      </c>
      <c r="AF5" s="32"/>
      <c r="AG5" s="33">
        <f aca="true" t="shared" si="5" ref="AG5:AG42">$V$1</f>
        <v>42</v>
      </c>
    </row>
    <row r="6" spans="1:33" ht="11.25" customHeight="1">
      <c r="A6" s="9">
        <f aca="true" t="shared" si="6" ref="A6:A42">A5+1</f>
        <v>3</v>
      </c>
      <c r="B6" s="12" t="s">
        <v>22</v>
      </c>
      <c r="C6" s="9"/>
      <c r="D6" s="13"/>
      <c r="E6" s="9"/>
      <c r="F6" s="9"/>
      <c r="G6" s="9"/>
      <c r="H6" s="9"/>
      <c r="I6" s="9">
        <v>2</v>
      </c>
      <c r="J6" s="9">
        <v>2</v>
      </c>
      <c r="K6" s="9">
        <v>2</v>
      </c>
      <c r="L6" s="9">
        <v>2</v>
      </c>
      <c r="M6" s="9">
        <v>2</v>
      </c>
      <c r="N6" s="9">
        <v>2</v>
      </c>
      <c r="O6" s="9">
        <v>0</v>
      </c>
      <c r="P6" s="9">
        <v>2</v>
      </c>
      <c r="Q6" s="9">
        <v>2</v>
      </c>
      <c r="R6" s="9">
        <f t="shared" si="0"/>
        <v>2</v>
      </c>
      <c r="S6" s="9">
        <f t="shared" si="1"/>
        <v>18</v>
      </c>
      <c r="T6" s="14"/>
      <c r="U6" s="9"/>
      <c r="V6" s="9">
        <f t="shared" si="2"/>
        <v>0</v>
      </c>
      <c r="W6" s="14"/>
      <c r="X6" s="9">
        <f>2.5*2+2.5+2</f>
        <v>9.5</v>
      </c>
      <c r="Y6" s="9"/>
      <c r="Z6" s="9"/>
      <c r="AA6" s="15"/>
      <c r="AB6" s="9">
        <f aca="true" t="shared" si="7" ref="AB6:AB22">SUM(X6:Y6)</f>
        <v>9.5</v>
      </c>
      <c r="AC6" s="9">
        <v>10</v>
      </c>
      <c r="AD6" s="16">
        <f t="shared" si="3"/>
        <v>37.5</v>
      </c>
      <c r="AE6" s="7">
        <f t="shared" si="4"/>
        <v>5</v>
      </c>
      <c r="AF6" s="7"/>
      <c r="AG6" s="6">
        <f t="shared" si="5"/>
        <v>42</v>
      </c>
    </row>
    <row r="7" spans="1:33" s="34" customFormat="1" ht="11.25" customHeight="1">
      <c r="A7" s="26">
        <f t="shared" si="6"/>
        <v>4</v>
      </c>
      <c r="B7" s="27" t="s">
        <v>23</v>
      </c>
      <c r="C7" s="26"/>
      <c r="D7" s="28"/>
      <c r="E7" s="26"/>
      <c r="F7" s="26"/>
      <c r="G7" s="26"/>
      <c r="H7" s="26"/>
      <c r="I7" s="26">
        <v>2</v>
      </c>
      <c r="J7" s="26">
        <v>2</v>
      </c>
      <c r="K7" s="26">
        <v>2</v>
      </c>
      <c r="L7" s="26">
        <v>2</v>
      </c>
      <c r="M7" s="26">
        <v>2</v>
      </c>
      <c r="N7" s="26">
        <v>2</v>
      </c>
      <c r="O7" s="26">
        <v>2</v>
      </c>
      <c r="P7" s="26">
        <v>2</v>
      </c>
      <c r="Q7" s="26">
        <v>2</v>
      </c>
      <c r="R7" s="26">
        <f t="shared" si="0"/>
        <v>2</v>
      </c>
      <c r="S7" s="26">
        <f t="shared" si="1"/>
        <v>20</v>
      </c>
      <c r="T7" s="29"/>
      <c r="U7" s="26"/>
      <c r="V7" s="26">
        <f t="shared" si="2"/>
        <v>0</v>
      </c>
      <c r="W7" s="29"/>
      <c r="X7" s="26">
        <f>9.9</f>
        <v>9.9</v>
      </c>
      <c r="Y7" s="26"/>
      <c r="Z7" s="26"/>
      <c r="AA7" s="30"/>
      <c r="AB7" s="26">
        <f t="shared" si="7"/>
        <v>9.9</v>
      </c>
      <c r="AC7" s="26">
        <v>10</v>
      </c>
      <c r="AD7" s="31">
        <f t="shared" si="3"/>
        <v>39.9</v>
      </c>
      <c r="AE7" s="32">
        <f t="shared" si="4"/>
        <v>5</v>
      </c>
      <c r="AF7" s="32"/>
      <c r="AG7" s="33">
        <f t="shared" si="5"/>
        <v>42</v>
      </c>
    </row>
    <row r="8" spans="1:33" ht="11.25" customHeight="1">
      <c r="A8" s="9">
        <f t="shared" si="6"/>
        <v>5</v>
      </c>
      <c r="B8" s="12" t="s">
        <v>24</v>
      </c>
      <c r="C8" s="9"/>
      <c r="D8" s="13"/>
      <c r="E8" s="9"/>
      <c r="F8" s="9"/>
      <c r="G8" s="9"/>
      <c r="H8" s="9"/>
      <c r="I8" s="9">
        <v>2</v>
      </c>
      <c r="J8" s="9">
        <v>2</v>
      </c>
      <c r="K8" s="9">
        <v>2</v>
      </c>
      <c r="L8" s="9">
        <v>0</v>
      </c>
      <c r="M8" s="9">
        <v>2</v>
      </c>
      <c r="N8" s="9">
        <v>0</v>
      </c>
      <c r="O8" s="9">
        <v>0</v>
      </c>
      <c r="P8" s="9">
        <v>0</v>
      </c>
      <c r="Q8" s="9">
        <v>0</v>
      </c>
      <c r="R8" s="9">
        <f t="shared" si="0"/>
        <v>0</v>
      </c>
      <c r="S8" s="9">
        <f t="shared" si="1"/>
        <v>8</v>
      </c>
      <c r="T8" s="14"/>
      <c r="U8" s="9"/>
      <c r="V8" s="9">
        <f t="shared" si="2"/>
        <v>0</v>
      </c>
      <c r="W8" s="14"/>
      <c r="X8" s="9"/>
      <c r="Y8" s="9"/>
      <c r="Z8" s="9"/>
      <c r="AA8" s="15"/>
      <c r="AB8" s="9">
        <f t="shared" si="7"/>
        <v>0</v>
      </c>
      <c r="AC8" s="9">
        <v>0</v>
      </c>
      <c r="AD8" s="16">
        <f t="shared" si="3"/>
        <v>8</v>
      </c>
      <c r="AE8" s="7">
        <f t="shared" si="4"/>
        <v>2</v>
      </c>
      <c r="AF8" s="7"/>
      <c r="AG8" s="6">
        <f t="shared" si="5"/>
        <v>42</v>
      </c>
    </row>
    <row r="9" spans="1:33" s="34" customFormat="1" ht="11.25" customHeight="1">
      <c r="A9" s="26">
        <f t="shared" si="6"/>
        <v>6</v>
      </c>
      <c r="B9" s="27" t="s">
        <v>25</v>
      </c>
      <c r="C9" s="26"/>
      <c r="D9" s="28"/>
      <c r="E9" s="26"/>
      <c r="F9" s="26"/>
      <c r="G9" s="26"/>
      <c r="H9" s="26"/>
      <c r="I9" s="26">
        <v>0</v>
      </c>
      <c r="J9" s="26">
        <v>2</v>
      </c>
      <c r="K9" s="26">
        <v>0</v>
      </c>
      <c r="L9" s="26">
        <v>0</v>
      </c>
      <c r="M9" s="26">
        <v>0</v>
      </c>
      <c r="N9" s="26">
        <v>2</v>
      </c>
      <c r="O9" s="26">
        <v>2</v>
      </c>
      <c r="P9" s="26">
        <v>2</v>
      </c>
      <c r="Q9" s="26">
        <v>2</v>
      </c>
      <c r="R9" s="26">
        <f t="shared" si="0"/>
        <v>2</v>
      </c>
      <c r="S9" s="26">
        <f t="shared" si="1"/>
        <v>12</v>
      </c>
      <c r="T9" s="29"/>
      <c r="U9" s="26"/>
      <c r="V9" s="26">
        <f t="shared" si="2"/>
        <v>0</v>
      </c>
      <c r="W9" s="29"/>
      <c r="X9" s="37">
        <f>2.5+2.4+2.5+0</f>
        <v>7.4</v>
      </c>
      <c r="Y9" s="26"/>
      <c r="Z9" s="26"/>
      <c r="AA9" s="30"/>
      <c r="AB9" s="26">
        <f t="shared" si="7"/>
        <v>7.4</v>
      </c>
      <c r="AC9" s="26">
        <v>10</v>
      </c>
      <c r="AD9" s="31">
        <f t="shared" si="3"/>
        <v>29.4</v>
      </c>
      <c r="AE9" s="32">
        <f t="shared" si="4"/>
        <v>4</v>
      </c>
      <c r="AF9" s="32"/>
      <c r="AG9" s="33">
        <f t="shared" si="5"/>
        <v>42</v>
      </c>
    </row>
    <row r="10" spans="1:33" ht="11.25" customHeight="1">
      <c r="A10" s="9">
        <f t="shared" si="6"/>
        <v>7</v>
      </c>
      <c r="B10" s="12" t="s">
        <v>26</v>
      </c>
      <c r="C10" s="9"/>
      <c r="D10" s="13"/>
      <c r="E10" s="9"/>
      <c r="F10" s="9"/>
      <c r="G10" s="9"/>
      <c r="H10" s="9"/>
      <c r="I10" s="9">
        <v>2</v>
      </c>
      <c r="J10" s="9">
        <v>2</v>
      </c>
      <c r="K10" s="9">
        <v>2</v>
      </c>
      <c r="L10" s="9">
        <v>2</v>
      </c>
      <c r="M10" s="9">
        <v>2</v>
      </c>
      <c r="N10" s="9">
        <v>2</v>
      </c>
      <c r="O10" s="9">
        <v>2</v>
      </c>
      <c r="P10" s="9">
        <v>2</v>
      </c>
      <c r="Q10" s="9">
        <v>2</v>
      </c>
      <c r="R10" s="9">
        <f t="shared" si="0"/>
        <v>2</v>
      </c>
      <c r="S10" s="9">
        <f t="shared" si="1"/>
        <v>20</v>
      </c>
      <c r="T10" s="14"/>
      <c r="U10" s="9"/>
      <c r="V10" s="9">
        <f t="shared" si="2"/>
        <v>0</v>
      </c>
      <c r="W10" s="14" t="s">
        <v>55</v>
      </c>
      <c r="X10" s="9">
        <f>2.5*3+2</f>
        <v>9.5</v>
      </c>
      <c r="Y10" s="9"/>
      <c r="Z10" s="9"/>
      <c r="AA10" s="15"/>
      <c r="AB10" s="9">
        <f t="shared" si="7"/>
        <v>9.5</v>
      </c>
      <c r="AC10" s="9">
        <v>10</v>
      </c>
      <c r="AD10" s="16">
        <f t="shared" si="3"/>
        <v>39.75</v>
      </c>
      <c r="AE10" s="7">
        <f t="shared" si="4"/>
        <v>5</v>
      </c>
      <c r="AF10" s="7"/>
      <c r="AG10" s="6">
        <f t="shared" si="5"/>
        <v>42</v>
      </c>
    </row>
    <row r="11" spans="1:33" s="34" customFormat="1" ht="11.25" customHeight="1">
      <c r="A11" s="26">
        <f t="shared" si="6"/>
        <v>8</v>
      </c>
      <c r="B11" s="27" t="s">
        <v>54</v>
      </c>
      <c r="C11" s="26"/>
      <c r="D11" s="28"/>
      <c r="E11" s="26"/>
      <c r="F11" s="26"/>
      <c r="G11" s="26"/>
      <c r="H11" s="26"/>
      <c r="I11" s="26">
        <v>2</v>
      </c>
      <c r="J11" s="26">
        <v>2</v>
      </c>
      <c r="K11" s="26">
        <v>2</v>
      </c>
      <c r="L11" s="26">
        <v>2</v>
      </c>
      <c r="M11" s="26">
        <v>2</v>
      </c>
      <c r="N11" s="26">
        <v>2</v>
      </c>
      <c r="O11" s="26">
        <v>2</v>
      </c>
      <c r="P11" s="26">
        <v>2</v>
      </c>
      <c r="Q11" s="26">
        <v>2</v>
      </c>
      <c r="R11" s="26">
        <f t="shared" si="0"/>
        <v>2</v>
      </c>
      <c r="S11" s="26">
        <f t="shared" si="1"/>
        <v>20</v>
      </c>
      <c r="T11" s="29"/>
      <c r="U11" s="26"/>
      <c r="V11" s="26">
        <f t="shared" si="2"/>
        <v>0</v>
      </c>
      <c r="W11" s="29"/>
      <c r="X11" s="26">
        <f>2.5+2.3+2.4+2</f>
        <v>9.2</v>
      </c>
      <c r="Y11" s="26"/>
      <c r="Z11" s="26"/>
      <c r="AA11" s="30"/>
      <c r="AB11" s="26">
        <f t="shared" si="7"/>
        <v>9.2</v>
      </c>
      <c r="AC11" s="26">
        <v>10</v>
      </c>
      <c r="AD11" s="31">
        <f t="shared" si="3"/>
        <v>39.2</v>
      </c>
      <c r="AE11" s="32">
        <f t="shared" si="4"/>
        <v>5</v>
      </c>
      <c r="AF11" s="32"/>
      <c r="AG11" s="33">
        <f t="shared" si="5"/>
        <v>42</v>
      </c>
    </row>
    <row r="12" spans="1:33" ht="11.25" customHeight="1">
      <c r="A12" s="9">
        <f t="shared" si="6"/>
        <v>9</v>
      </c>
      <c r="B12" s="12" t="s">
        <v>27</v>
      </c>
      <c r="C12" s="9"/>
      <c r="D12" s="13"/>
      <c r="E12" s="9"/>
      <c r="F12" s="9"/>
      <c r="G12" s="9"/>
      <c r="H12" s="9"/>
      <c r="I12" s="9">
        <v>2</v>
      </c>
      <c r="J12" s="9">
        <v>2</v>
      </c>
      <c r="K12" s="9">
        <v>0</v>
      </c>
      <c r="L12" s="9">
        <v>2</v>
      </c>
      <c r="M12" s="9">
        <v>2</v>
      </c>
      <c r="N12" s="9">
        <v>2</v>
      </c>
      <c r="O12" s="9">
        <v>2</v>
      </c>
      <c r="P12" s="9">
        <v>2</v>
      </c>
      <c r="Q12" s="9">
        <v>2</v>
      </c>
      <c r="R12" s="9">
        <f t="shared" si="0"/>
        <v>2</v>
      </c>
      <c r="S12" s="9">
        <f t="shared" si="1"/>
        <v>18</v>
      </c>
      <c r="T12" s="14"/>
      <c r="U12" s="9"/>
      <c r="V12" s="9">
        <f t="shared" si="2"/>
        <v>0</v>
      </c>
      <c r="W12" s="14"/>
      <c r="X12" s="9">
        <f>9.99</f>
        <v>9.99</v>
      </c>
      <c r="Y12" s="9"/>
      <c r="Z12" s="9"/>
      <c r="AA12" s="15"/>
      <c r="AB12" s="9">
        <f t="shared" si="7"/>
        <v>9.99</v>
      </c>
      <c r="AC12" s="9">
        <v>0</v>
      </c>
      <c r="AD12" s="16">
        <f t="shared" si="3"/>
        <v>27.990000000000002</v>
      </c>
      <c r="AE12" s="7">
        <f t="shared" si="4"/>
        <v>3</v>
      </c>
      <c r="AF12" s="7"/>
      <c r="AG12" s="6">
        <f t="shared" si="5"/>
        <v>42</v>
      </c>
    </row>
    <row r="13" spans="1:33" s="34" customFormat="1" ht="11.25" customHeight="1">
      <c r="A13" s="26">
        <f t="shared" si="6"/>
        <v>10</v>
      </c>
      <c r="B13" s="27" t="s">
        <v>28</v>
      </c>
      <c r="C13" s="26"/>
      <c r="D13" s="28"/>
      <c r="E13" s="26"/>
      <c r="F13" s="26"/>
      <c r="G13" s="26"/>
      <c r="H13" s="26"/>
      <c r="I13" s="26">
        <v>2</v>
      </c>
      <c r="J13" s="26">
        <v>2</v>
      </c>
      <c r="K13" s="26">
        <v>2</v>
      </c>
      <c r="L13" s="26">
        <v>2</v>
      </c>
      <c r="M13" s="26">
        <v>2</v>
      </c>
      <c r="N13" s="26">
        <v>2</v>
      </c>
      <c r="O13" s="26">
        <v>2</v>
      </c>
      <c r="P13" s="26">
        <v>2</v>
      </c>
      <c r="Q13" s="26">
        <v>2</v>
      </c>
      <c r="R13" s="26">
        <f t="shared" si="0"/>
        <v>2</v>
      </c>
      <c r="S13" s="26">
        <f t="shared" si="1"/>
        <v>20</v>
      </c>
      <c r="T13" s="29"/>
      <c r="U13" s="26"/>
      <c r="V13" s="26">
        <f t="shared" si="2"/>
        <v>0</v>
      </c>
      <c r="W13" s="36">
        <f>0.25*2</f>
        <v>0.5</v>
      </c>
      <c r="X13" s="26">
        <f>9.9</f>
        <v>9.9</v>
      </c>
      <c r="Y13" s="26"/>
      <c r="Z13" s="26"/>
      <c r="AA13" s="30"/>
      <c r="AB13" s="26">
        <f t="shared" si="7"/>
        <v>9.9</v>
      </c>
      <c r="AC13" s="26">
        <v>10</v>
      </c>
      <c r="AD13" s="31">
        <f t="shared" si="3"/>
        <v>40.4</v>
      </c>
      <c r="AE13" s="32">
        <f t="shared" si="4"/>
        <v>5</v>
      </c>
      <c r="AF13" s="32"/>
      <c r="AG13" s="33">
        <f t="shared" si="5"/>
        <v>42</v>
      </c>
    </row>
    <row r="14" spans="1:33" ht="11.25" customHeight="1">
      <c r="A14" s="9">
        <f t="shared" si="6"/>
        <v>11</v>
      </c>
      <c r="B14" s="17" t="s">
        <v>29</v>
      </c>
      <c r="C14" s="9"/>
      <c r="D14" s="13"/>
      <c r="E14" s="9"/>
      <c r="F14" s="9"/>
      <c r="G14" s="9"/>
      <c r="H14" s="9"/>
      <c r="I14" s="9">
        <v>0</v>
      </c>
      <c r="J14" s="9">
        <v>0</v>
      </c>
      <c r="K14" s="9">
        <v>0</v>
      </c>
      <c r="L14" s="9">
        <v>2</v>
      </c>
      <c r="M14" s="9">
        <v>0</v>
      </c>
      <c r="N14" s="9">
        <v>2</v>
      </c>
      <c r="O14" s="9">
        <v>0</v>
      </c>
      <c r="P14" s="9">
        <v>2</v>
      </c>
      <c r="Q14" s="9">
        <v>0</v>
      </c>
      <c r="R14" s="9">
        <f t="shared" si="0"/>
        <v>2</v>
      </c>
      <c r="S14" s="9">
        <f t="shared" si="1"/>
        <v>8</v>
      </c>
      <c r="T14" s="14"/>
      <c r="U14" s="9"/>
      <c r="V14" s="9">
        <f t="shared" si="2"/>
        <v>0</v>
      </c>
      <c r="W14" s="14"/>
      <c r="X14" s="9">
        <f>2.5+2.4+2.4+0</f>
        <v>7.300000000000001</v>
      </c>
      <c r="Y14" s="9"/>
      <c r="Z14" s="9"/>
      <c r="AA14" s="15"/>
      <c r="AB14" s="9">
        <f t="shared" si="7"/>
        <v>7.300000000000001</v>
      </c>
      <c r="AC14" s="9">
        <v>0</v>
      </c>
      <c r="AD14" s="16">
        <f t="shared" si="3"/>
        <v>15.3</v>
      </c>
      <c r="AE14" s="7">
        <f t="shared" si="4"/>
        <v>2</v>
      </c>
      <c r="AF14" s="7"/>
      <c r="AG14" s="6">
        <f t="shared" si="5"/>
        <v>42</v>
      </c>
    </row>
    <row r="15" spans="1:33" s="34" customFormat="1" ht="11.25" customHeight="1">
      <c r="A15" s="26">
        <f t="shared" si="6"/>
        <v>12</v>
      </c>
      <c r="B15" s="19" t="s">
        <v>30</v>
      </c>
      <c r="C15" s="26"/>
      <c r="D15" s="28"/>
      <c r="E15" s="26"/>
      <c r="F15" s="26"/>
      <c r="G15" s="26"/>
      <c r="H15" s="26"/>
      <c r="I15" s="26">
        <v>0</v>
      </c>
      <c r="J15" s="26">
        <v>2</v>
      </c>
      <c r="K15" s="26">
        <v>0</v>
      </c>
      <c r="L15" s="26">
        <v>0</v>
      </c>
      <c r="M15" s="26">
        <v>0</v>
      </c>
      <c r="N15" s="26">
        <v>2</v>
      </c>
      <c r="O15" s="26">
        <v>0</v>
      </c>
      <c r="P15" s="26">
        <v>0</v>
      </c>
      <c r="Q15" s="26">
        <v>0</v>
      </c>
      <c r="R15" s="26">
        <f t="shared" si="0"/>
        <v>2</v>
      </c>
      <c r="S15" s="26">
        <f t="shared" si="1"/>
        <v>6</v>
      </c>
      <c r="T15" s="29"/>
      <c r="U15" s="26"/>
      <c r="V15" s="26">
        <f t="shared" si="2"/>
        <v>0</v>
      </c>
      <c r="W15" s="29"/>
      <c r="X15" s="26">
        <f>4.8+1.5+1.3</f>
        <v>7.6</v>
      </c>
      <c r="Y15" s="26"/>
      <c r="Z15" s="26"/>
      <c r="AA15" s="30"/>
      <c r="AB15" s="26">
        <f t="shared" si="7"/>
        <v>7.6</v>
      </c>
      <c r="AC15" s="26">
        <v>0</v>
      </c>
      <c r="AD15" s="31">
        <f t="shared" si="3"/>
        <v>13.6</v>
      </c>
      <c r="AE15" s="32">
        <f t="shared" si="4"/>
        <v>2</v>
      </c>
      <c r="AF15" s="32"/>
      <c r="AG15" s="33">
        <f t="shared" si="5"/>
        <v>42</v>
      </c>
    </row>
    <row r="16" spans="1:33" ht="11.25" customHeight="1">
      <c r="A16" s="9">
        <f t="shared" si="6"/>
        <v>13</v>
      </c>
      <c r="B16" s="17" t="s">
        <v>31</v>
      </c>
      <c r="C16" s="9"/>
      <c r="D16" s="13"/>
      <c r="E16" s="9"/>
      <c r="F16" s="9"/>
      <c r="G16" s="9"/>
      <c r="H16" s="9"/>
      <c r="I16" s="9">
        <v>0</v>
      </c>
      <c r="J16" s="9">
        <v>2</v>
      </c>
      <c r="K16" s="9">
        <v>0</v>
      </c>
      <c r="L16" s="9">
        <v>0</v>
      </c>
      <c r="M16" s="9">
        <v>0</v>
      </c>
      <c r="N16" s="9">
        <v>0</v>
      </c>
      <c r="O16" s="9">
        <v>2</v>
      </c>
      <c r="P16" s="9">
        <v>1</v>
      </c>
      <c r="Q16" s="9">
        <v>2</v>
      </c>
      <c r="R16" s="9">
        <f t="shared" si="0"/>
        <v>2</v>
      </c>
      <c r="S16" s="9">
        <f t="shared" si="1"/>
        <v>9</v>
      </c>
      <c r="T16" s="14"/>
      <c r="U16" s="9"/>
      <c r="V16" s="9">
        <f t="shared" si="2"/>
        <v>0</v>
      </c>
      <c r="W16" s="14"/>
      <c r="X16" s="9">
        <f>4.5+2.4+0.5</f>
        <v>7.4</v>
      </c>
      <c r="Y16" s="9"/>
      <c r="Z16" s="9"/>
      <c r="AA16" s="15"/>
      <c r="AB16" s="9">
        <f t="shared" si="7"/>
        <v>7.4</v>
      </c>
      <c r="AC16" s="9">
        <v>10</v>
      </c>
      <c r="AD16" s="16">
        <f t="shared" si="3"/>
        <v>26.4</v>
      </c>
      <c r="AE16" s="7">
        <f t="shared" si="4"/>
        <v>3</v>
      </c>
      <c r="AF16" s="7"/>
      <c r="AG16" s="6">
        <f t="shared" si="5"/>
        <v>42</v>
      </c>
    </row>
    <row r="17" spans="1:33" s="34" customFormat="1" ht="11.25" customHeight="1">
      <c r="A17" s="26">
        <f t="shared" si="6"/>
        <v>14</v>
      </c>
      <c r="B17" s="27" t="s">
        <v>32</v>
      </c>
      <c r="C17" s="26"/>
      <c r="D17" s="28"/>
      <c r="E17" s="26"/>
      <c r="F17" s="26"/>
      <c r="G17" s="26"/>
      <c r="H17" s="26"/>
      <c r="I17" s="26">
        <v>2</v>
      </c>
      <c r="J17" s="26">
        <v>0</v>
      </c>
      <c r="K17" s="26">
        <v>2</v>
      </c>
      <c r="L17" s="26">
        <v>2</v>
      </c>
      <c r="M17" s="26">
        <v>2</v>
      </c>
      <c r="N17" s="26">
        <v>2</v>
      </c>
      <c r="O17" s="26">
        <v>2</v>
      </c>
      <c r="P17" s="26">
        <v>2</v>
      </c>
      <c r="Q17" s="26">
        <v>2</v>
      </c>
      <c r="R17" s="26">
        <f t="shared" si="0"/>
        <v>2</v>
      </c>
      <c r="S17" s="26">
        <f t="shared" si="1"/>
        <v>18</v>
      </c>
      <c r="T17" s="29"/>
      <c r="U17" s="26"/>
      <c r="V17" s="26">
        <f t="shared" si="2"/>
        <v>0</v>
      </c>
      <c r="W17" s="36">
        <f>0.25*4+0.5</f>
        <v>1.5</v>
      </c>
      <c r="X17" s="26">
        <f>2+2.5+2+2.3</f>
        <v>8.8</v>
      </c>
      <c r="Y17" s="26"/>
      <c r="Z17" s="26"/>
      <c r="AA17" s="30"/>
      <c r="AB17" s="26">
        <f t="shared" si="7"/>
        <v>8.8</v>
      </c>
      <c r="AC17" s="26">
        <v>8</v>
      </c>
      <c r="AD17" s="31">
        <f t="shared" si="3"/>
        <v>36.3</v>
      </c>
      <c r="AE17" s="32">
        <f t="shared" si="4"/>
        <v>5</v>
      </c>
      <c r="AF17" s="32"/>
      <c r="AG17" s="33">
        <f t="shared" si="5"/>
        <v>42</v>
      </c>
    </row>
    <row r="18" spans="1:33" ht="11.25" customHeight="1">
      <c r="A18" s="9">
        <f t="shared" si="6"/>
        <v>15</v>
      </c>
      <c r="B18" s="12" t="s">
        <v>53</v>
      </c>
      <c r="C18" s="9"/>
      <c r="D18" s="13"/>
      <c r="E18" s="9"/>
      <c r="F18" s="9"/>
      <c r="G18" s="9"/>
      <c r="H18" s="9"/>
      <c r="I18" s="9">
        <v>2</v>
      </c>
      <c r="J18" s="9">
        <v>2</v>
      </c>
      <c r="K18" s="9">
        <v>2</v>
      </c>
      <c r="L18" s="9">
        <v>2</v>
      </c>
      <c r="M18" s="9">
        <v>2</v>
      </c>
      <c r="N18" s="9">
        <v>2</v>
      </c>
      <c r="O18" s="9">
        <v>2</v>
      </c>
      <c r="P18" s="9">
        <v>2</v>
      </c>
      <c r="Q18" s="9">
        <v>2</v>
      </c>
      <c r="R18" s="9">
        <f t="shared" si="0"/>
        <v>2</v>
      </c>
      <c r="S18" s="9">
        <f t="shared" si="1"/>
        <v>20</v>
      </c>
      <c r="T18" s="14"/>
      <c r="U18" s="9"/>
      <c r="V18" s="9">
        <f t="shared" si="2"/>
        <v>0</v>
      </c>
      <c r="W18" s="14"/>
      <c r="X18" s="9">
        <f>9.9</f>
        <v>9.9</v>
      </c>
      <c r="Y18" s="9"/>
      <c r="Z18" s="9"/>
      <c r="AA18" s="15"/>
      <c r="AB18" s="9">
        <f t="shared" si="7"/>
        <v>9.9</v>
      </c>
      <c r="AC18" s="9">
        <v>10</v>
      </c>
      <c r="AD18" s="16">
        <f t="shared" si="3"/>
        <v>39.9</v>
      </c>
      <c r="AE18" s="7">
        <f t="shared" si="4"/>
        <v>5</v>
      </c>
      <c r="AF18" s="7"/>
      <c r="AG18" s="6">
        <f t="shared" si="5"/>
        <v>42</v>
      </c>
    </row>
    <row r="19" spans="1:33" s="34" customFormat="1" ht="11.25" customHeight="1">
      <c r="A19" s="26">
        <f t="shared" si="6"/>
        <v>16</v>
      </c>
      <c r="B19" s="27" t="s">
        <v>33</v>
      </c>
      <c r="C19" s="26"/>
      <c r="D19" s="28"/>
      <c r="E19" s="26"/>
      <c r="F19" s="26"/>
      <c r="G19" s="26"/>
      <c r="H19" s="26"/>
      <c r="I19" s="26">
        <v>0</v>
      </c>
      <c r="J19" s="26">
        <v>0</v>
      </c>
      <c r="K19" s="26">
        <v>2</v>
      </c>
      <c r="L19" s="26">
        <v>0</v>
      </c>
      <c r="M19" s="26">
        <v>0</v>
      </c>
      <c r="N19" s="26">
        <v>0</v>
      </c>
      <c r="O19" s="26">
        <v>2</v>
      </c>
      <c r="P19" s="26">
        <v>0</v>
      </c>
      <c r="Q19" s="26">
        <v>0</v>
      </c>
      <c r="R19" s="26">
        <f t="shared" si="0"/>
        <v>0</v>
      </c>
      <c r="S19" s="26">
        <f t="shared" si="1"/>
        <v>4</v>
      </c>
      <c r="T19" s="29"/>
      <c r="U19" s="26"/>
      <c r="V19" s="26">
        <f t="shared" si="2"/>
        <v>0</v>
      </c>
      <c r="W19" s="29"/>
      <c r="X19" s="26"/>
      <c r="Y19" s="26"/>
      <c r="Z19" s="26"/>
      <c r="AA19" s="30"/>
      <c r="AB19" s="26">
        <f t="shared" si="7"/>
        <v>0</v>
      </c>
      <c r="AC19" s="26">
        <v>0</v>
      </c>
      <c r="AD19" s="31">
        <f t="shared" si="3"/>
        <v>4</v>
      </c>
      <c r="AE19" s="32">
        <f t="shared" si="4"/>
        <v>2</v>
      </c>
      <c r="AF19" s="32"/>
      <c r="AG19" s="33">
        <f t="shared" si="5"/>
        <v>42</v>
      </c>
    </row>
    <row r="20" spans="1:33" ht="11.25" customHeight="1">
      <c r="A20" s="9">
        <f t="shared" si="6"/>
        <v>17</v>
      </c>
      <c r="B20" s="12" t="s">
        <v>34</v>
      </c>
      <c r="C20" s="9"/>
      <c r="D20" s="13"/>
      <c r="E20" s="9"/>
      <c r="F20" s="9"/>
      <c r="G20" s="9"/>
      <c r="H20" s="9"/>
      <c r="I20" s="9">
        <v>2</v>
      </c>
      <c r="J20" s="9">
        <v>2</v>
      </c>
      <c r="K20" s="9">
        <v>2</v>
      </c>
      <c r="L20" s="9">
        <v>2</v>
      </c>
      <c r="M20" s="9">
        <v>2</v>
      </c>
      <c r="N20" s="9">
        <v>2</v>
      </c>
      <c r="O20" s="9">
        <v>2</v>
      </c>
      <c r="P20" s="9">
        <v>2</v>
      </c>
      <c r="Q20" s="9">
        <v>2</v>
      </c>
      <c r="R20" s="9">
        <f t="shared" si="0"/>
        <v>2</v>
      </c>
      <c r="S20" s="9">
        <f t="shared" si="1"/>
        <v>20</v>
      </c>
      <c r="T20" s="14"/>
      <c r="U20" s="9"/>
      <c r="V20" s="9">
        <f t="shared" si="2"/>
        <v>0</v>
      </c>
      <c r="W20" s="14"/>
      <c r="X20" s="9">
        <f>9.9</f>
        <v>9.9</v>
      </c>
      <c r="Y20" s="9"/>
      <c r="Z20" s="9"/>
      <c r="AA20" s="15"/>
      <c r="AB20" s="9">
        <f t="shared" si="7"/>
        <v>9.9</v>
      </c>
      <c r="AC20" s="9">
        <v>10</v>
      </c>
      <c r="AD20" s="16">
        <f t="shared" si="3"/>
        <v>39.9</v>
      </c>
      <c r="AE20" s="7">
        <f t="shared" si="4"/>
        <v>5</v>
      </c>
      <c r="AF20" s="7"/>
      <c r="AG20" s="6">
        <f t="shared" si="5"/>
        <v>42</v>
      </c>
    </row>
    <row r="21" spans="1:33" s="34" customFormat="1" ht="11.25" customHeight="1">
      <c r="A21" s="26">
        <f t="shared" si="6"/>
        <v>18</v>
      </c>
      <c r="B21" s="27" t="s">
        <v>35</v>
      </c>
      <c r="C21" s="26"/>
      <c r="D21" s="28"/>
      <c r="E21" s="26"/>
      <c r="F21" s="26"/>
      <c r="G21" s="26"/>
      <c r="H21" s="26"/>
      <c r="I21" s="26">
        <v>2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f t="shared" si="0"/>
        <v>0</v>
      </c>
      <c r="S21" s="26">
        <f t="shared" si="1"/>
        <v>2</v>
      </c>
      <c r="T21" s="29"/>
      <c r="U21" s="26"/>
      <c r="V21" s="26">
        <f t="shared" si="2"/>
        <v>0</v>
      </c>
      <c r="W21" s="29"/>
      <c r="X21" s="26"/>
      <c r="Y21" s="26"/>
      <c r="Z21" s="26"/>
      <c r="AA21" s="30"/>
      <c r="AB21" s="26">
        <f t="shared" si="7"/>
        <v>0</v>
      </c>
      <c r="AC21" s="26">
        <v>0</v>
      </c>
      <c r="AD21" s="31">
        <f t="shared" si="3"/>
        <v>2</v>
      </c>
      <c r="AE21" s="32">
        <f t="shared" si="4"/>
        <v>2</v>
      </c>
      <c r="AF21" s="32"/>
      <c r="AG21" s="33">
        <f t="shared" si="5"/>
        <v>42</v>
      </c>
    </row>
    <row r="22" spans="1:33" ht="11.25" customHeight="1">
      <c r="A22" s="9">
        <f t="shared" si="6"/>
        <v>19</v>
      </c>
      <c r="B22" s="17" t="s">
        <v>36</v>
      </c>
      <c r="C22" s="9"/>
      <c r="D22" s="13"/>
      <c r="E22" s="9"/>
      <c r="F22" s="9"/>
      <c r="G22" s="9"/>
      <c r="H22" s="9"/>
      <c r="I22" s="9">
        <v>0</v>
      </c>
      <c r="J22" s="9">
        <v>2</v>
      </c>
      <c r="K22" s="9">
        <v>0</v>
      </c>
      <c r="L22" s="9">
        <v>0</v>
      </c>
      <c r="M22" s="9">
        <v>2</v>
      </c>
      <c r="N22" s="9">
        <v>0</v>
      </c>
      <c r="O22" s="9">
        <v>1</v>
      </c>
      <c r="P22" s="9">
        <f>2*0.001</f>
        <v>0.002</v>
      </c>
      <c r="Q22" s="9">
        <v>0</v>
      </c>
      <c r="R22" s="9">
        <f t="shared" si="0"/>
        <v>2</v>
      </c>
      <c r="S22" s="9">
        <f t="shared" si="1"/>
        <v>7.002</v>
      </c>
      <c r="T22" s="14"/>
      <c r="U22" s="9"/>
      <c r="V22" s="9">
        <f t="shared" si="2"/>
        <v>0</v>
      </c>
      <c r="W22" s="14"/>
      <c r="X22" s="9">
        <f>2.5+1.8+2.45+2.5</f>
        <v>9.25</v>
      </c>
      <c r="Y22" s="9"/>
      <c r="Z22" s="9"/>
      <c r="AA22" s="15"/>
      <c r="AB22" s="9">
        <f t="shared" si="7"/>
        <v>9.25</v>
      </c>
      <c r="AC22" s="9">
        <v>0</v>
      </c>
      <c r="AD22" s="16">
        <f t="shared" si="3"/>
        <v>16.252</v>
      </c>
      <c r="AE22" s="7">
        <f>IF(AD22&gt;=AG22*0.85,5,IF(AD22&gt;=AG22*0.7,4,IF(AD22&gt;=AG22*0.6,3,2)))</f>
        <v>2</v>
      </c>
      <c r="AF22" s="7"/>
      <c r="AG22" s="6">
        <f t="shared" si="5"/>
        <v>42</v>
      </c>
    </row>
    <row r="23" spans="1:33" s="34" customFormat="1" ht="11.25" customHeight="1">
      <c r="A23" s="26">
        <f t="shared" si="6"/>
        <v>20</v>
      </c>
      <c r="B23" s="27" t="s">
        <v>37</v>
      </c>
      <c r="C23" s="28"/>
      <c r="D23" s="28"/>
      <c r="E23" s="28"/>
      <c r="F23" s="28"/>
      <c r="G23" s="28"/>
      <c r="H23" s="28"/>
      <c r="I23" s="28">
        <v>2</v>
      </c>
      <c r="J23" s="28">
        <v>0</v>
      </c>
      <c r="K23" s="28">
        <v>2</v>
      </c>
      <c r="L23" s="28">
        <v>0</v>
      </c>
      <c r="M23" s="28">
        <v>2</v>
      </c>
      <c r="N23" s="28">
        <v>0</v>
      </c>
      <c r="O23" s="28">
        <v>2</v>
      </c>
      <c r="P23" s="28">
        <v>0</v>
      </c>
      <c r="Q23" s="28">
        <v>2</v>
      </c>
      <c r="R23" s="26">
        <f t="shared" si="0"/>
        <v>0</v>
      </c>
      <c r="S23" s="26">
        <f t="shared" si="1"/>
        <v>10</v>
      </c>
      <c r="T23" s="29"/>
      <c r="U23" s="26"/>
      <c r="V23" s="26">
        <f t="shared" si="2"/>
        <v>0</v>
      </c>
      <c r="W23" s="29"/>
      <c r="X23" s="35"/>
      <c r="Y23" s="26"/>
      <c r="Z23" s="26"/>
      <c r="AA23" s="29"/>
      <c r="AB23" s="26">
        <f aca="true" t="shared" si="8" ref="AB23:AB42">SUM(X23:AA23)</f>
        <v>0</v>
      </c>
      <c r="AC23" s="26">
        <v>0</v>
      </c>
      <c r="AD23" s="31">
        <f t="shared" si="3"/>
        <v>10</v>
      </c>
      <c r="AE23" s="32">
        <f aca="true" t="shared" si="9" ref="AE23:AE42">IF(AD23&gt;=AG23*0.85,5,IF(AD23&gt;=AG23*0.7,4,IF(AD23&gt;=AG23*0.6,3,2)))</f>
        <v>2</v>
      </c>
      <c r="AF23" s="32"/>
      <c r="AG23" s="33">
        <f t="shared" si="5"/>
        <v>42</v>
      </c>
    </row>
    <row r="24" spans="1:33" ht="11.25" customHeight="1">
      <c r="A24" s="9">
        <f t="shared" si="6"/>
        <v>21</v>
      </c>
      <c r="B24" s="17" t="s">
        <v>38</v>
      </c>
      <c r="C24" s="9"/>
      <c r="D24" s="9"/>
      <c r="E24" s="9"/>
      <c r="F24" s="9"/>
      <c r="G24" s="9"/>
      <c r="H24" s="9"/>
      <c r="I24" s="9">
        <v>0</v>
      </c>
      <c r="J24" s="9">
        <v>2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f t="shared" si="0"/>
        <v>0</v>
      </c>
      <c r="S24" s="9">
        <f t="shared" si="1"/>
        <v>2</v>
      </c>
      <c r="T24" s="14"/>
      <c r="U24" s="9"/>
      <c r="V24" s="9">
        <f t="shared" si="2"/>
        <v>0</v>
      </c>
      <c r="W24" s="14"/>
      <c r="X24" s="9"/>
      <c r="Y24" s="9"/>
      <c r="Z24" s="9"/>
      <c r="AA24" s="14"/>
      <c r="AB24" s="9">
        <f t="shared" si="8"/>
        <v>0</v>
      </c>
      <c r="AC24" s="9">
        <v>0</v>
      </c>
      <c r="AD24" s="16">
        <f t="shared" si="3"/>
        <v>2</v>
      </c>
      <c r="AE24" s="7">
        <f t="shared" si="9"/>
        <v>2</v>
      </c>
      <c r="AF24" s="7"/>
      <c r="AG24" s="6">
        <f t="shared" si="5"/>
        <v>42</v>
      </c>
    </row>
    <row r="25" spans="1:33" s="34" customFormat="1" ht="11.25" customHeight="1">
      <c r="A25" s="26">
        <f t="shared" si="6"/>
        <v>22</v>
      </c>
      <c r="B25" s="19" t="s">
        <v>39</v>
      </c>
      <c r="C25" s="26"/>
      <c r="D25" s="26"/>
      <c r="E25" s="26"/>
      <c r="F25" s="26"/>
      <c r="G25" s="26"/>
      <c r="H25" s="26"/>
      <c r="I25" s="26">
        <v>0</v>
      </c>
      <c r="J25" s="26">
        <v>2</v>
      </c>
      <c r="K25" s="26">
        <v>0</v>
      </c>
      <c r="L25" s="26">
        <v>0</v>
      </c>
      <c r="M25" s="26">
        <v>2</v>
      </c>
      <c r="N25" s="26">
        <v>0</v>
      </c>
      <c r="O25" s="26">
        <v>0</v>
      </c>
      <c r="P25" s="26">
        <v>0</v>
      </c>
      <c r="Q25" s="26">
        <v>2</v>
      </c>
      <c r="R25" s="26">
        <f t="shared" si="0"/>
        <v>2</v>
      </c>
      <c r="S25" s="26">
        <f t="shared" si="1"/>
        <v>8</v>
      </c>
      <c r="T25" s="29"/>
      <c r="U25" s="26"/>
      <c r="V25" s="26">
        <f t="shared" si="2"/>
        <v>0</v>
      </c>
      <c r="W25" s="29"/>
      <c r="X25" s="26">
        <f>2.5*3</f>
        <v>7.5</v>
      </c>
      <c r="Y25" s="26"/>
      <c r="Z25" s="26"/>
      <c r="AA25" s="29"/>
      <c r="AB25" s="26">
        <f t="shared" si="8"/>
        <v>7.5</v>
      </c>
      <c r="AC25" s="26">
        <v>0</v>
      </c>
      <c r="AD25" s="31">
        <f t="shared" si="3"/>
        <v>15.5</v>
      </c>
      <c r="AE25" s="32">
        <f t="shared" si="9"/>
        <v>2</v>
      </c>
      <c r="AF25" s="32"/>
      <c r="AG25" s="33">
        <f t="shared" si="5"/>
        <v>42</v>
      </c>
    </row>
    <row r="26" spans="1:33" ht="11.25" customHeight="1">
      <c r="A26" s="9">
        <f t="shared" si="6"/>
        <v>23</v>
      </c>
      <c r="B26" s="17" t="s">
        <v>40</v>
      </c>
      <c r="C26" s="9"/>
      <c r="D26" s="9"/>
      <c r="E26" s="9"/>
      <c r="F26" s="9"/>
      <c r="G26" s="9"/>
      <c r="H26" s="9"/>
      <c r="I26" s="9">
        <v>2</v>
      </c>
      <c r="J26" s="9">
        <v>2</v>
      </c>
      <c r="K26" s="9">
        <v>2</v>
      </c>
      <c r="L26" s="9">
        <v>2</v>
      </c>
      <c r="M26" s="9">
        <v>2</v>
      </c>
      <c r="N26" s="9">
        <v>2</v>
      </c>
      <c r="O26" s="9">
        <v>2</v>
      </c>
      <c r="P26" s="9">
        <v>2</v>
      </c>
      <c r="Q26" s="9">
        <v>2</v>
      </c>
      <c r="R26" s="9">
        <f t="shared" si="0"/>
        <v>2</v>
      </c>
      <c r="S26" s="9">
        <f t="shared" si="1"/>
        <v>20</v>
      </c>
      <c r="T26" s="14"/>
      <c r="U26" s="9"/>
      <c r="V26" s="9">
        <f t="shared" si="2"/>
        <v>0</v>
      </c>
      <c r="W26" s="14"/>
      <c r="X26" s="9">
        <f>4.6+2.3+1.5</f>
        <v>8.399999999999999</v>
      </c>
      <c r="Y26" s="9"/>
      <c r="Z26" s="9"/>
      <c r="AA26" s="9"/>
      <c r="AB26" s="9">
        <f t="shared" si="8"/>
        <v>8.399999999999999</v>
      </c>
      <c r="AC26" s="9">
        <v>8</v>
      </c>
      <c r="AD26" s="16">
        <f t="shared" si="3"/>
        <v>36.4</v>
      </c>
      <c r="AE26" s="7">
        <f t="shared" si="9"/>
        <v>5</v>
      </c>
      <c r="AF26" s="7"/>
      <c r="AG26" s="6">
        <f t="shared" si="5"/>
        <v>42</v>
      </c>
    </row>
    <row r="27" spans="1:33" s="34" customFormat="1" ht="11.25" customHeight="1">
      <c r="A27" s="26">
        <f t="shared" si="6"/>
        <v>24</v>
      </c>
      <c r="B27" s="19" t="s">
        <v>41</v>
      </c>
      <c r="C27" s="26"/>
      <c r="D27" s="26"/>
      <c r="E27" s="26"/>
      <c r="F27" s="26"/>
      <c r="G27" s="26"/>
      <c r="H27" s="26"/>
      <c r="I27" s="26">
        <v>2</v>
      </c>
      <c r="J27" s="26">
        <v>0</v>
      </c>
      <c r="K27" s="26">
        <v>2</v>
      </c>
      <c r="L27" s="26">
        <v>0</v>
      </c>
      <c r="M27" s="26">
        <v>0</v>
      </c>
      <c r="N27" s="26">
        <v>2</v>
      </c>
      <c r="O27" s="26">
        <v>2</v>
      </c>
      <c r="P27" s="26">
        <v>1.5</v>
      </c>
      <c r="Q27" s="26">
        <v>2</v>
      </c>
      <c r="R27" s="26">
        <f t="shared" si="0"/>
        <v>2</v>
      </c>
      <c r="S27" s="26">
        <f t="shared" si="1"/>
        <v>13.5</v>
      </c>
      <c r="T27" s="29"/>
      <c r="U27" s="26"/>
      <c r="V27" s="26">
        <f t="shared" si="2"/>
        <v>0</v>
      </c>
      <c r="W27" s="29"/>
      <c r="X27" s="26">
        <f>2.5*3</f>
        <v>7.5</v>
      </c>
      <c r="Y27" s="26"/>
      <c r="Z27" s="26"/>
      <c r="AA27" s="29"/>
      <c r="AB27" s="26">
        <f t="shared" si="8"/>
        <v>7.5</v>
      </c>
      <c r="AC27" s="26">
        <v>10</v>
      </c>
      <c r="AD27" s="31">
        <f t="shared" si="3"/>
        <v>31</v>
      </c>
      <c r="AE27" s="32">
        <f t="shared" si="9"/>
        <v>4</v>
      </c>
      <c r="AF27" s="32"/>
      <c r="AG27" s="33">
        <f t="shared" si="5"/>
        <v>42</v>
      </c>
    </row>
    <row r="28" spans="1:33" ht="11.25" customHeight="1">
      <c r="A28" s="9">
        <f t="shared" si="6"/>
        <v>25</v>
      </c>
      <c r="B28" s="17" t="s">
        <v>42</v>
      </c>
      <c r="C28" s="9"/>
      <c r="D28" s="9"/>
      <c r="E28" s="9"/>
      <c r="F28" s="9"/>
      <c r="G28" s="9"/>
      <c r="H28" s="9"/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f t="shared" si="0"/>
        <v>0</v>
      </c>
      <c r="S28" s="9">
        <f t="shared" si="1"/>
        <v>0</v>
      </c>
      <c r="T28" s="14"/>
      <c r="U28" s="9"/>
      <c r="V28" s="9">
        <f t="shared" si="2"/>
        <v>0</v>
      </c>
      <c r="W28" s="14"/>
      <c r="X28" s="9"/>
      <c r="Y28" s="9"/>
      <c r="Z28" s="9"/>
      <c r="AA28" s="14"/>
      <c r="AB28" s="9">
        <f t="shared" si="8"/>
        <v>0</v>
      </c>
      <c r="AC28" s="9">
        <v>0</v>
      </c>
      <c r="AD28" s="16">
        <f t="shared" si="3"/>
        <v>0</v>
      </c>
      <c r="AE28" s="7">
        <f t="shared" si="9"/>
        <v>2</v>
      </c>
      <c r="AF28" s="7"/>
      <c r="AG28" s="6">
        <f t="shared" si="5"/>
        <v>42</v>
      </c>
    </row>
    <row r="29" spans="1:33" s="34" customFormat="1" ht="11.25" customHeight="1">
      <c r="A29" s="26">
        <f t="shared" si="6"/>
        <v>26</v>
      </c>
      <c r="B29" s="19" t="s">
        <v>43</v>
      </c>
      <c r="C29" s="26"/>
      <c r="D29" s="26"/>
      <c r="E29" s="26"/>
      <c r="F29" s="26"/>
      <c r="G29" s="26"/>
      <c r="H29" s="26"/>
      <c r="I29" s="26">
        <v>2</v>
      </c>
      <c r="J29" s="26">
        <v>2</v>
      </c>
      <c r="K29" s="26">
        <v>2</v>
      </c>
      <c r="L29" s="26">
        <v>2</v>
      </c>
      <c r="M29" s="26">
        <v>2</v>
      </c>
      <c r="N29" s="26">
        <v>2</v>
      </c>
      <c r="O29" s="26">
        <v>2</v>
      </c>
      <c r="P29" s="26">
        <v>2</v>
      </c>
      <c r="Q29" s="26">
        <v>2</v>
      </c>
      <c r="R29" s="26">
        <f t="shared" si="0"/>
        <v>2</v>
      </c>
      <c r="S29" s="26">
        <f t="shared" si="1"/>
        <v>20</v>
      </c>
      <c r="T29" s="29"/>
      <c r="U29" s="26"/>
      <c r="V29" s="26">
        <f t="shared" si="2"/>
        <v>0</v>
      </c>
      <c r="W29" s="29"/>
      <c r="X29" s="26">
        <f>2.5*2+2+2.5</f>
        <v>9.5</v>
      </c>
      <c r="Y29" s="26"/>
      <c r="Z29" s="26"/>
      <c r="AA29" s="29"/>
      <c r="AB29" s="26">
        <f t="shared" si="8"/>
        <v>9.5</v>
      </c>
      <c r="AC29" s="26">
        <v>10</v>
      </c>
      <c r="AD29" s="31">
        <f t="shared" si="3"/>
        <v>39.5</v>
      </c>
      <c r="AE29" s="32">
        <f t="shared" si="9"/>
        <v>5</v>
      </c>
      <c r="AF29" s="32"/>
      <c r="AG29" s="33">
        <f t="shared" si="5"/>
        <v>42</v>
      </c>
    </row>
    <row r="30" spans="1:33" ht="11.25" customHeight="1">
      <c r="A30" s="9">
        <f t="shared" si="6"/>
        <v>27</v>
      </c>
      <c r="B30" s="17" t="s">
        <v>44</v>
      </c>
      <c r="C30" s="9"/>
      <c r="D30" s="9"/>
      <c r="E30" s="9"/>
      <c r="F30" s="9"/>
      <c r="G30" s="9"/>
      <c r="H30" s="9"/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f t="shared" si="0"/>
        <v>0</v>
      </c>
      <c r="S30" s="9">
        <f t="shared" si="1"/>
        <v>0</v>
      </c>
      <c r="T30" s="14"/>
      <c r="U30" s="9"/>
      <c r="V30" s="9">
        <f t="shared" si="2"/>
        <v>0</v>
      </c>
      <c r="W30" s="14"/>
      <c r="X30" s="9"/>
      <c r="Y30" s="9"/>
      <c r="Z30" s="9"/>
      <c r="AA30" s="14"/>
      <c r="AB30" s="9">
        <f t="shared" si="8"/>
        <v>0</v>
      </c>
      <c r="AC30" s="9">
        <v>0</v>
      </c>
      <c r="AD30" s="16">
        <f t="shared" si="3"/>
        <v>0</v>
      </c>
      <c r="AE30" s="7">
        <f t="shared" si="9"/>
        <v>2</v>
      </c>
      <c r="AF30" s="7"/>
      <c r="AG30" s="6">
        <f t="shared" si="5"/>
        <v>42</v>
      </c>
    </row>
    <row r="31" spans="1:33" s="34" customFormat="1" ht="11.25" customHeight="1">
      <c r="A31" s="26">
        <f t="shared" si="6"/>
        <v>28</v>
      </c>
      <c r="B31" s="19" t="s">
        <v>45</v>
      </c>
      <c r="C31" s="26"/>
      <c r="D31" s="26"/>
      <c r="E31" s="26"/>
      <c r="F31" s="26"/>
      <c r="G31" s="26"/>
      <c r="H31" s="26"/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f t="shared" si="0"/>
        <v>2</v>
      </c>
      <c r="S31" s="26">
        <f t="shared" si="1"/>
        <v>2</v>
      </c>
      <c r="T31" s="29"/>
      <c r="U31" s="26"/>
      <c r="V31" s="26">
        <f t="shared" si="2"/>
        <v>0</v>
      </c>
      <c r="W31" s="29"/>
      <c r="X31" s="26">
        <f>1+2.5*2+0</f>
        <v>6</v>
      </c>
      <c r="Y31" s="26"/>
      <c r="Z31" s="26"/>
      <c r="AA31" s="29"/>
      <c r="AB31" s="26">
        <f aca="true" t="shared" si="10" ref="AB31:AB39">SUM(X31:AA31)</f>
        <v>6</v>
      </c>
      <c r="AC31" s="26">
        <v>10</v>
      </c>
      <c r="AD31" s="31">
        <f aca="true" t="shared" si="11" ref="AD31:AD39">S31+V31+W31+AB31+AC31</f>
        <v>18</v>
      </c>
      <c r="AE31" s="32">
        <f aca="true" t="shared" si="12" ref="AE31:AE39">IF(AD31&gt;=AG31*0.85,5,IF(AD31&gt;=AG31*0.7,4,IF(AD31&gt;=AG31*0.6,3,2)))</f>
        <v>2</v>
      </c>
      <c r="AF31" s="32"/>
      <c r="AG31" s="33">
        <f t="shared" si="5"/>
        <v>42</v>
      </c>
    </row>
    <row r="32" spans="1:33" ht="11.25" customHeight="1">
      <c r="A32" s="9">
        <f t="shared" si="6"/>
        <v>29</v>
      </c>
      <c r="B32" s="17" t="s">
        <v>46</v>
      </c>
      <c r="C32" s="9"/>
      <c r="D32" s="9"/>
      <c r="E32" s="9"/>
      <c r="F32" s="9"/>
      <c r="G32" s="9"/>
      <c r="H32" s="9"/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f t="shared" si="0"/>
        <v>0</v>
      </c>
      <c r="S32" s="9">
        <f t="shared" si="1"/>
        <v>0</v>
      </c>
      <c r="T32" s="14"/>
      <c r="U32" s="9"/>
      <c r="V32" s="9">
        <f t="shared" si="2"/>
        <v>0</v>
      </c>
      <c r="W32" s="14"/>
      <c r="X32" s="9"/>
      <c r="Y32" s="9"/>
      <c r="Z32" s="9"/>
      <c r="AA32" s="14"/>
      <c r="AB32" s="9">
        <f t="shared" si="10"/>
        <v>0</v>
      </c>
      <c r="AC32" s="9">
        <v>0</v>
      </c>
      <c r="AD32" s="16">
        <f t="shared" si="11"/>
        <v>0</v>
      </c>
      <c r="AE32" s="7">
        <f t="shared" si="12"/>
        <v>2</v>
      </c>
      <c r="AF32" s="7"/>
      <c r="AG32" s="6">
        <f t="shared" si="5"/>
        <v>42</v>
      </c>
    </row>
    <row r="33" spans="1:33" s="34" customFormat="1" ht="11.25" customHeight="1">
      <c r="A33" s="26">
        <f t="shared" si="6"/>
        <v>30</v>
      </c>
      <c r="B33" s="19" t="s">
        <v>47</v>
      </c>
      <c r="C33" s="26"/>
      <c r="D33" s="26"/>
      <c r="E33" s="26"/>
      <c r="F33" s="26"/>
      <c r="G33" s="26"/>
      <c r="H33" s="26"/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f t="shared" si="0"/>
        <v>2</v>
      </c>
      <c r="S33" s="26">
        <f t="shared" si="1"/>
        <v>2</v>
      </c>
      <c r="T33" s="29"/>
      <c r="U33" s="26"/>
      <c r="V33" s="26">
        <f t="shared" si="2"/>
        <v>0</v>
      </c>
      <c r="W33" s="29"/>
      <c r="X33" s="26">
        <f>2.5*3+2</f>
        <v>9.5</v>
      </c>
      <c r="Y33" s="26"/>
      <c r="Z33" s="26"/>
      <c r="AA33" s="29"/>
      <c r="AB33" s="26">
        <f t="shared" si="10"/>
        <v>9.5</v>
      </c>
      <c r="AC33" s="26">
        <v>0</v>
      </c>
      <c r="AD33" s="31">
        <f t="shared" si="11"/>
        <v>11.5</v>
      </c>
      <c r="AE33" s="32">
        <f t="shared" si="12"/>
        <v>2</v>
      </c>
      <c r="AF33" s="32"/>
      <c r="AG33" s="33">
        <f t="shared" si="5"/>
        <v>42</v>
      </c>
    </row>
    <row r="34" spans="1:33" ht="11.25" customHeight="1">
      <c r="A34" s="9">
        <f t="shared" si="6"/>
        <v>31</v>
      </c>
      <c r="B34" s="17" t="s">
        <v>48</v>
      </c>
      <c r="C34" s="9"/>
      <c r="D34" s="9"/>
      <c r="E34" s="9"/>
      <c r="F34" s="9"/>
      <c r="G34" s="9"/>
      <c r="H34" s="9"/>
      <c r="I34" s="9">
        <v>2</v>
      </c>
      <c r="J34" s="9">
        <v>2</v>
      </c>
      <c r="K34" s="9">
        <v>2</v>
      </c>
      <c r="L34" s="9">
        <v>2</v>
      </c>
      <c r="M34" s="9">
        <v>2</v>
      </c>
      <c r="N34" s="9">
        <v>2</v>
      </c>
      <c r="O34" s="9">
        <v>2</v>
      </c>
      <c r="P34" s="9">
        <v>0</v>
      </c>
      <c r="Q34" s="9">
        <v>2</v>
      </c>
      <c r="R34" s="9">
        <f t="shared" si="0"/>
        <v>2</v>
      </c>
      <c r="S34" s="9">
        <f t="shared" si="1"/>
        <v>18</v>
      </c>
      <c r="T34" s="14"/>
      <c r="U34" s="9"/>
      <c r="V34" s="9">
        <f t="shared" si="2"/>
        <v>0</v>
      </c>
      <c r="W34" s="14"/>
      <c r="X34" s="9">
        <f>2.5*3+0.5</f>
        <v>8</v>
      </c>
      <c r="Y34" s="9"/>
      <c r="Z34" s="9"/>
      <c r="AA34" s="14"/>
      <c r="AB34" s="9">
        <f t="shared" si="10"/>
        <v>8</v>
      </c>
      <c r="AC34" s="9">
        <v>10</v>
      </c>
      <c r="AD34" s="16">
        <f t="shared" si="11"/>
        <v>36</v>
      </c>
      <c r="AE34" s="7">
        <f t="shared" si="12"/>
        <v>5</v>
      </c>
      <c r="AF34" s="7"/>
      <c r="AG34" s="6">
        <f t="shared" si="5"/>
        <v>42</v>
      </c>
    </row>
    <row r="35" spans="1:33" s="34" customFormat="1" ht="11.25" customHeight="1">
      <c r="A35" s="26">
        <f t="shared" si="6"/>
        <v>32</v>
      </c>
      <c r="B35" s="19" t="s">
        <v>49</v>
      </c>
      <c r="C35" s="26"/>
      <c r="D35" s="26"/>
      <c r="E35" s="26"/>
      <c r="F35" s="26"/>
      <c r="G35" s="26"/>
      <c r="H35" s="26"/>
      <c r="I35" s="26">
        <v>0</v>
      </c>
      <c r="J35" s="26">
        <v>2</v>
      </c>
      <c r="K35" s="26">
        <v>2</v>
      </c>
      <c r="L35" s="26">
        <v>0</v>
      </c>
      <c r="M35" s="26">
        <v>0</v>
      </c>
      <c r="N35" s="26">
        <v>2</v>
      </c>
      <c r="O35" s="26">
        <v>2</v>
      </c>
      <c r="P35" s="26">
        <v>2</v>
      </c>
      <c r="Q35" s="26">
        <v>2</v>
      </c>
      <c r="R35" s="26">
        <f t="shared" si="0"/>
        <v>2</v>
      </c>
      <c r="S35" s="26">
        <f t="shared" si="1"/>
        <v>14</v>
      </c>
      <c r="T35" s="29"/>
      <c r="U35" s="26"/>
      <c r="V35" s="26">
        <f t="shared" si="2"/>
        <v>0</v>
      </c>
      <c r="W35" s="29"/>
      <c r="X35" s="26">
        <f>2+2.5+2*2</f>
        <v>8.5</v>
      </c>
      <c r="Y35" s="26"/>
      <c r="Z35" s="26"/>
      <c r="AA35" s="29"/>
      <c r="AB35" s="26">
        <f t="shared" si="10"/>
        <v>8.5</v>
      </c>
      <c r="AC35" s="26">
        <v>10</v>
      </c>
      <c r="AD35" s="31">
        <f t="shared" si="11"/>
        <v>32.5</v>
      </c>
      <c r="AE35" s="32">
        <f t="shared" si="12"/>
        <v>4</v>
      </c>
      <c r="AF35" s="32"/>
      <c r="AG35" s="33">
        <f t="shared" si="5"/>
        <v>42</v>
      </c>
    </row>
    <row r="36" spans="1:33" ht="11.25" customHeight="1">
      <c r="A36" s="9">
        <f t="shared" si="6"/>
        <v>33</v>
      </c>
      <c r="B36" s="17" t="s">
        <v>50</v>
      </c>
      <c r="C36" s="9"/>
      <c r="D36" s="9"/>
      <c r="E36" s="9"/>
      <c r="F36" s="9"/>
      <c r="G36" s="9"/>
      <c r="H36" s="9"/>
      <c r="I36" s="9">
        <v>0</v>
      </c>
      <c r="J36" s="9">
        <v>2</v>
      </c>
      <c r="K36" s="9">
        <v>2</v>
      </c>
      <c r="L36" s="9">
        <v>2</v>
      </c>
      <c r="M36" s="9">
        <v>2</v>
      </c>
      <c r="N36" s="9">
        <v>2</v>
      </c>
      <c r="O36" s="9">
        <v>2</v>
      </c>
      <c r="P36" s="9">
        <v>2</v>
      </c>
      <c r="Q36" s="9">
        <v>2</v>
      </c>
      <c r="R36" s="9">
        <f t="shared" si="0"/>
        <v>2</v>
      </c>
      <c r="S36" s="9">
        <f t="shared" si="1"/>
        <v>18</v>
      </c>
      <c r="T36" s="14"/>
      <c r="U36" s="9"/>
      <c r="V36" s="9">
        <f t="shared" si="2"/>
        <v>0</v>
      </c>
      <c r="W36" s="14"/>
      <c r="X36" s="9">
        <f>2+2+2+2.5</f>
        <v>8.5</v>
      </c>
      <c r="Y36" s="9"/>
      <c r="Z36" s="9"/>
      <c r="AA36" s="14"/>
      <c r="AB36" s="9">
        <f t="shared" si="10"/>
        <v>8.5</v>
      </c>
      <c r="AC36" s="9">
        <v>10</v>
      </c>
      <c r="AD36" s="16">
        <f t="shared" si="11"/>
        <v>36.5</v>
      </c>
      <c r="AE36" s="7">
        <f t="shared" si="12"/>
        <v>5</v>
      </c>
      <c r="AF36" s="7"/>
      <c r="AG36" s="6">
        <f t="shared" si="5"/>
        <v>42</v>
      </c>
    </row>
    <row r="37" spans="1:33" s="34" customFormat="1" ht="11.25" customHeight="1">
      <c r="A37" s="26">
        <f t="shared" si="6"/>
        <v>34</v>
      </c>
      <c r="B37" s="19" t="s">
        <v>51</v>
      </c>
      <c r="C37" s="26"/>
      <c r="D37" s="26"/>
      <c r="E37" s="26"/>
      <c r="F37" s="26"/>
      <c r="G37" s="26"/>
      <c r="H37" s="26"/>
      <c r="I37" s="26">
        <v>0</v>
      </c>
      <c r="J37" s="26">
        <v>2</v>
      </c>
      <c r="K37" s="26">
        <v>2</v>
      </c>
      <c r="L37" s="26">
        <v>2</v>
      </c>
      <c r="M37" s="26">
        <v>2</v>
      </c>
      <c r="N37" s="26">
        <v>2</v>
      </c>
      <c r="O37" s="26">
        <v>2</v>
      </c>
      <c r="P37" s="26">
        <v>2</v>
      </c>
      <c r="Q37" s="26">
        <v>2</v>
      </c>
      <c r="R37" s="26">
        <f t="shared" si="0"/>
        <v>2</v>
      </c>
      <c r="S37" s="26">
        <f t="shared" si="1"/>
        <v>18</v>
      </c>
      <c r="T37" s="29"/>
      <c r="U37" s="26"/>
      <c r="V37" s="26">
        <f t="shared" si="2"/>
        <v>0</v>
      </c>
      <c r="W37" s="29"/>
      <c r="X37" s="26">
        <f>2.2+2.3+5</f>
        <v>9.5</v>
      </c>
      <c r="Y37" s="26"/>
      <c r="Z37" s="26"/>
      <c r="AA37" s="29"/>
      <c r="AB37" s="26">
        <f t="shared" si="10"/>
        <v>9.5</v>
      </c>
      <c r="AC37" s="26">
        <v>10</v>
      </c>
      <c r="AD37" s="31">
        <f t="shared" si="11"/>
        <v>37.5</v>
      </c>
      <c r="AE37" s="32">
        <f t="shared" si="12"/>
        <v>5</v>
      </c>
      <c r="AF37" s="32"/>
      <c r="AG37" s="33">
        <f t="shared" si="5"/>
        <v>42</v>
      </c>
    </row>
    <row r="38" spans="1:33" ht="11.25" customHeight="1">
      <c r="A38" s="9">
        <f t="shared" si="6"/>
        <v>35</v>
      </c>
      <c r="B38" s="17" t="s">
        <v>52</v>
      </c>
      <c r="C38" s="9"/>
      <c r="D38" s="9"/>
      <c r="E38" s="9"/>
      <c r="F38" s="9"/>
      <c r="G38" s="9"/>
      <c r="H38" s="9"/>
      <c r="I38" s="9">
        <v>0</v>
      </c>
      <c r="J38" s="9">
        <v>2</v>
      </c>
      <c r="K38" s="9">
        <v>0</v>
      </c>
      <c r="L38" s="9">
        <v>0</v>
      </c>
      <c r="M38" s="9">
        <v>2</v>
      </c>
      <c r="N38" s="9">
        <v>2</v>
      </c>
      <c r="O38" s="9">
        <v>0</v>
      </c>
      <c r="P38" s="9">
        <v>0</v>
      </c>
      <c r="Q38" s="9">
        <v>0</v>
      </c>
      <c r="R38" s="9">
        <f t="shared" si="0"/>
        <v>2</v>
      </c>
      <c r="S38" s="9">
        <f t="shared" si="1"/>
        <v>8</v>
      </c>
      <c r="T38" s="14"/>
      <c r="U38" s="9"/>
      <c r="V38" s="9">
        <f t="shared" si="2"/>
        <v>0</v>
      </c>
      <c r="W38" s="14"/>
      <c r="X38" s="9">
        <f>0.5+2.5+0+0</f>
        <v>3</v>
      </c>
      <c r="Y38" s="9"/>
      <c r="Z38" s="9"/>
      <c r="AA38" s="14"/>
      <c r="AB38" s="9">
        <f t="shared" si="10"/>
        <v>3</v>
      </c>
      <c r="AC38" s="9">
        <v>0</v>
      </c>
      <c r="AD38" s="16">
        <f t="shared" si="11"/>
        <v>11</v>
      </c>
      <c r="AE38" s="7">
        <f t="shared" si="12"/>
        <v>2</v>
      </c>
      <c r="AF38" s="7"/>
      <c r="AG38" s="6">
        <f t="shared" si="5"/>
        <v>42</v>
      </c>
    </row>
    <row r="39" spans="1:33" ht="12.75" hidden="1">
      <c r="A39" s="9">
        <f t="shared" si="6"/>
        <v>36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>
        <f t="shared" si="1"/>
        <v>0</v>
      </c>
      <c r="T39" s="14"/>
      <c r="U39" s="9"/>
      <c r="V39" s="9">
        <f t="shared" si="2"/>
        <v>0</v>
      </c>
      <c r="W39" s="14"/>
      <c r="X39" s="9"/>
      <c r="Y39" s="9"/>
      <c r="Z39" s="9"/>
      <c r="AA39" s="14"/>
      <c r="AB39" s="9">
        <f t="shared" si="10"/>
        <v>0</v>
      </c>
      <c r="AC39" s="9"/>
      <c r="AD39" s="16">
        <f t="shared" si="11"/>
        <v>0</v>
      </c>
      <c r="AE39" s="7">
        <f t="shared" si="12"/>
        <v>2</v>
      </c>
      <c r="AF39" s="7"/>
      <c r="AG39" s="6">
        <f t="shared" si="5"/>
        <v>42</v>
      </c>
    </row>
    <row r="40" spans="1:33" ht="12.75" hidden="1">
      <c r="A40" s="9">
        <f t="shared" si="6"/>
        <v>37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>
        <f t="shared" si="1"/>
        <v>0</v>
      </c>
      <c r="T40" s="14"/>
      <c r="U40" s="9"/>
      <c r="V40" s="9">
        <f t="shared" si="2"/>
        <v>0</v>
      </c>
      <c r="W40" s="14"/>
      <c r="X40" s="9"/>
      <c r="Y40" s="9"/>
      <c r="Z40" s="9"/>
      <c r="AA40" s="14"/>
      <c r="AB40" s="9">
        <f t="shared" si="8"/>
        <v>0</v>
      </c>
      <c r="AC40" s="9"/>
      <c r="AD40" s="16">
        <f t="shared" si="3"/>
        <v>0</v>
      </c>
      <c r="AE40" s="7">
        <f t="shared" si="9"/>
        <v>2</v>
      </c>
      <c r="AF40" s="7"/>
      <c r="AG40" s="6">
        <f t="shared" si="5"/>
        <v>42</v>
      </c>
    </row>
    <row r="41" spans="1:33" ht="12.75" hidden="1">
      <c r="A41" s="9">
        <f t="shared" si="6"/>
        <v>38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>
        <f t="shared" si="1"/>
        <v>0</v>
      </c>
      <c r="T41" s="14"/>
      <c r="U41" s="9"/>
      <c r="V41" s="9">
        <f t="shared" si="2"/>
        <v>0</v>
      </c>
      <c r="W41" s="14"/>
      <c r="X41" s="9"/>
      <c r="Y41" s="9"/>
      <c r="Z41" s="9"/>
      <c r="AA41" s="14"/>
      <c r="AB41" s="9">
        <f t="shared" si="8"/>
        <v>0</v>
      </c>
      <c r="AC41" s="9"/>
      <c r="AD41" s="16">
        <f t="shared" si="3"/>
        <v>0</v>
      </c>
      <c r="AE41" s="7">
        <f t="shared" si="9"/>
        <v>2</v>
      </c>
      <c r="AF41" s="7"/>
      <c r="AG41" s="6">
        <f t="shared" si="5"/>
        <v>42</v>
      </c>
    </row>
    <row r="42" spans="1:33" ht="12.75" hidden="1">
      <c r="A42" s="9">
        <f t="shared" si="6"/>
        <v>39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>
        <f t="shared" si="1"/>
        <v>0</v>
      </c>
      <c r="T42" s="14"/>
      <c r="U42" s="9"/>
      <c r="V42" s="9">
        <f t="shared" si="2"/>
        <v>0</v>
      </c>
      <c r="W42" s="14"/>
      <c r="X42" s="9"/>
      <c r="Y42" s="9"/>
      <c r="Z42" s="9"/>
      <c r="AA42" s="14"/>
      <c r="AB42" s="9">
        <f t="shared" si="8"/>
        <v>0</v>
      </c>
      <c r="AC42" s="9"/>
      <c r="AD42" s="16">
        <f t="shared" si="3"/>
        <v>0</v>
      </c>
      <c r="AE42" s="7">
        <f t="shared" si="9"/>
        <v>2</v>
      </c>
      <c r="AF42" s="7"/>
      <c r="AG42" s="6">
        <f t="shared" si="5"/>
        <v>42</v>
      </c>
    </row>
    <row r="43" spans="1:33" ht="12.75">
      <c r="A43" s="7"/>
      <c r="B43" s="7"/>
      <c r="C43" s="7">
        <f>SUM(C4:C42)/2</f>
        <v>0</v>
      </c>
      <c r="D43" s="7">
        <f aca="true" t="shared" si="13" ref="D43:R43">SUM(D4:D42)/2</f>
        <v>0</v>
      </c>
      <c r="E43" s="7">
        <f t="shared" si="13"/>
        <v>0</v>
      </c>
      <c r="F43" s="7">
        <f t="shared" si="13"/>
        <v>0</v>
      </c>
      <c r="G43" s="7">
        <f t="shared" si="13"/>
        <v>0</v>
      </c>
      <c r="H43" s="7">
        <f t="shared" si="13"/>
        <v>0</v>
      </c>
      <c r="I43" s="7">
        <f t="shared" si="13"/>
        <v>17</v>
      </c>
      <c r="J43" s="7">
        <f t="shared" si="13"/>
        <v>24</v>
      </c>
      <c r="K43" s="7">
        <f t="shared" si="13"/>
        <v>20</v>
      </c>
      <c r="L43" s="7">
        <f t="shared" si="13"/>
        <v>16</v>
      </c>
      <c r="M43" s="7">
        <f t="shared" si="13"/>
        <v>20</v>
      </c>
      <c r="N43" s="7">
        <f>SUM(N4:N42)/2</f>
        <v>21</v>
      </c>
      <c r="O43" s="7">
        <f t="shared" si="13"/>
        <v>20.5</v>
      </c>
      <c r="P43" s="7">
        <f t="shared" si="13"/>
        <v>18.250999999999998</v>
      </c>
      <c r="Q43" s="7"/>
      <c r="R43" s="7">
        <f t="shared" si="13"/>
        <v>26</v>
      </c>
      <c r="S43" s="7"/>
      <c r="T43" s="5"/>
      <c r="U43" s="7"/>
      <c r="V43" s="7"/>
      <c r="W43" s="5"/>
      <c r="X43" s="7"/>
      <c r="Y43" s="7"/>
      <c r="Z43" s="7"/>
      <c r="AA43" s="7"/>
      <c r="AB43" s="7"/>
      <c r="AC43" s="7"/>
      <c r="AD43" s="7"/>
      <c r="AE43" s="7"/>
      <c r="AF43" s="7"/>
      <c r="AG43" s="7"/>
    </row>
    <row r="44" spans="1:33" ht="12.75">
      <c r="A44" s="18" t="s">
        <v>19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5"/>
      <c r="U44" s="7"/>
      <c r="V44" s="7"/>
      <c r="W44" s="5"/>
      <c r="X44" s="7"/>
      <c r="Y44" s="7"/>
      <c r="Z44" s="7"/>
      <c r="AA44" s="7"/>
      <c r="AB44" s="7"/>
      <c r="AC44" s="7"/>
      <c r="AD44" s="7"/>
      <c r="AE44" s="7"/>
      <c r="AF44" s="7"/>
      <c r="AG44" s="7"/>
    </row>
  </sheetData>
  <mergeCells count="10">
    <mergeCell ref="AD2:AD3"/>
    <mergeCell ref="AE2:AF3"/>
    <mergeCell ref="C2:F2"/>
    <mergeCell ref="X2:AB2"/>
    <mergeCell ref="T2:V2"/>
    <mergeCell ref="G2:J2"/>
    <mergeCell ref="K2:O2"/>
    <mergeCell ref="S2:S3"/>
    <mergeCell ref="P2:R2"/>
    <mergeCell ref="AC2:AC3"/>
  </mergeCells>
  <hyperlinks>
    <hyperlink ref="A44" r:id="rId1" display="http://statfin.narod.ru/xls/404_2006.xls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МГУ им.М.В.Ломоносова</Company>
  <HyperlinkBase>http://socsfera.narod.ru/2005.html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Успеваемость группы</dc:title>
  <dc:subject/>
  <dc:creator>Молчанов Игорь Николаевич</dc:creator>
  <cp:keywords/>
  <dc:description/>
  <cp:lastModifiedBy>Igor</cp:lastModifiedBy>
  <cp:lastPrinted>2006-11-28T09:13:59Z</cp:lastPrinted>
  <dcterms:created xsi:type="dcterms:W3CDTF">2004-02-26T10:23:20Z</dcterms:created>
  <dcterms:modified xsi:type="dcterms:W3CDTF">2007-01-19T17:03:00Z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